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0\経理\決算書類\令和6年度\"/>
    </mc:Choice>
  </mc:AlternateContent>
  <xr:revisionPtr revIDLastSave="0" documentId="13_ncr:1_{3FCB881B-BE04-4B2D-A509-B2F16A8E70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令和６年" sheetId="8" r:id="rId1"/>
  </sheets>
  <definedNames>
    <definedName name="_xlnm.Print_Area" localSheetId="0">令和６年!$A$1:$E$68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8" l="1"/>
  <c r="E44" i="8"/>
  <c r="E45" i="8"/>
  <c r="E42" i="8"/>
  <c r="E41" i="8"/>
  <c r="E10" i="8"/>
  <c r="E63" i="8" l="1"/>
  <c r="E62" i="8"/>
  <c r="E59" i="8"/>
  <c r="E58" i="8"/>
  <c r="E57" i="8"/>
  <c r="E55" i="8"/>
  <c r="E54" i="8"/>
  <c r="E56" i="8" s="1"/>
  <c r="E50" i="8"/>
  <c r="E49" i="8"/>
  <c r="E48" i="8"/>
  <c r="E35" i="8"/>
  <c r="E34" i="8"/>
  <c r="E27" i="8"/>
  <c r="E30" i="8" s="1"/>
  <c r="E20" i="8"/>
  <c r="E19" i="8"/>
  <c r="E16" i="8"/>
  <c r="E64" i="8" l="1"/>
  <c r="E61" i="8"/>
  <c r="E53" i="8"/>
  <c r="E21" i="8"/>
  <c r="E65" i="8" l="1"/>
  <c r="E14" i="8"/>
  <c r="E15" i="8"/>
  <c r="E12" i="8"/>
  <c r="E11" i="8"/>
  <c r="E18" i="8" l="1"/>
  <c r="E22" i="8" s="1"/>
  <c r="E31" i="8"/>
  <c r="E32" i="8" l="1"/>
  <c r="E67" i="8"/>
  <c r="E68" i="8" l="1"/>
</calcChain>
</file>

<file path=xl/sharedStrings.xml><?xml version="1.0" encoding="utf-8"?>
<sst xmlns="http://schemas.openxmlformats.org/spreadsheetml/2006/main" count="142" uniqueCount="125">
  <si>
    <t>職員</t>
    <phoneticPr fontId="2"/>
  </si>
  <si>
    <t>財　産　目　録</t>
    <rPh sb="0" eb="1">
      <t>ザイ</t>
    </rPh>
    <rPh sb="2" eb="3">
      <t>サン</t>
    </rPh>
    <rPh sb="4" eb="5">
      <t>メ</t>
    </rPh>
    <rPh sb="6" eb="7">
      <t>ロク</t>
    </rPh>
    <phoneticPr fontId="1"/>
  </si>
  <si>
    <t xml:space="preserve"> </t>
    <phoneticPr fontId="2"/>
  </si>
  <si>
    <t>貸借対照表科目</t>
    <phoneticPr fontId="2"/>
  </si>
  <si>
    <t>場所・物量等</t>
    <phoneticPr fontId="2"/>
  </si>
  <si>
    <t>使用目的等</t>
    <phoneticPr fontId="2"/>
  </si>
  <si>
    <t>金額</t>
    <phoneticPr fontId="2"/>
  </si>
  <si>
    <t>(流動資産)</t>
    <phoneticPr fontId="2"/>
  </si>
  <si>
    <t>現金</t>
    <phoneticPr fontId="2"/>
  </si>
  <si>
    <t>手元保管</t>
    <phoneticPr fontId="2"/>
  </si>
  <si>
    <t>〈現金・預金計〉</t>
    <phoneticPr fontId="2"/>
  </si>
  <si>
    <t>未収金</t>
    <phoneticPr fontId="2"/>
  </si>
  <si>
    <t>〈未収金計〉</t>
    <phoneticPr fontId="2"/>
  </si>
  <si>
    <t>流動資産合計</t>
    <phoneticPr fontId="2"/>
  </si>
  <si>
    <t>(固定資産)</t>
    <phoneticPr fontId="2"/>
  </si>
  <si>
    <t>建物</t>
    <phoneticPr fontId="2"/>
  </si>
  <si>
    <t>電話加入権</t>
    <phoneticPr fontId="2"/>
  </si>
  <si>
    <t>固定資産合計</t>
    <phoneticPr fontId="2"/>
  </si>
  <si>
    <t>資産合計</t>
    <phoneticPr fontId="2"/>
  </si>
  <si>
    <t>佐賀銀行伊万里支店</t>
    <rPh sb="0" eb="2">
      <t>サガ</t>
    </rPh>
    <rPh sb="2" eb="4">
      <t>ギンコウ</t>
    </rPh>
    <rPh sb="4" eb="7">
      <t>イマリ</t>
    </rPh>
    <rPh sb="7" eb="9">
      <t>シテン</t>
    </rPh>
    <phoneticPr fontId="2"/>
  </si>
  <si>
    <t>労働金庫伊万里支店</t>
    <rPh sb="0" eb="2">
      <t>ロウドウ</t>
    </rPh>
    <rPh sb="2" eb="4">
      <t>キンコ</t>
    </rPh>
    <rPh sb="4" eb="7">
      <t>イマリ</t>
    </rPh>
    <rPh sb="7" eb="9">
      <t>シテン</t>
    </rPh>
    <phoneticPr fontId="2"/>
  </si>
  <si>
    <t>伊万里信用金庫本店</t>
    <rPh sb="0" eb="3">
      <t>イマリ</t>
    </rPh>
    <rPh sb="3" eb="5">
      <t>シンヨウ</t>
    </rPh>
    <rPh sb="5" eb="7">
      <t>キンコ</t>
    </rPh>
    <rPh sb="7" eb="9">
      <t>ホンテン</t>
    </rPh>
    <phoneticPr fontId="2"/>
  </si>
  <si>
    <t>倉庫</t>
    <phoneticPr fontId="2"/>
  </si>
  <si>
    <t>３回線</t>
    <phoneticPr fontId="2"/>
  </si>
  <si>
    <t>エアコン（第２作業室）</t>
    <rPh sb="5" eb="6">
      <t>ダイ</t>
    </rPh>
    <rPh sb="7" eb="9">
      <t>サギョウ</t>
    </rPh>
    <rPh sb="9" eb="10">
      <t>シツ</t>
    </rPh>
    <phoneticPr fontId="2"/>
  </si>
  <si>
    <t>会員</t>
    <phoneticPr fontId="2"/>
  </si>
  <si>
    <t>(流動負債)</t>
    <phoneticPr fontId="2"/>
  </si>
  <si>
    <t>未払金</t>
    <phoneticPr fontId="2"/>
  </si>
  <si>
    <t>〈未払金計〉</t>
    <phoneticPr fontId="2"/>
  </si>
  <si>
    <t>預り金</t>
    <phoneticPr fontId="2"/>
  </si>
  <si>
    <t>〈預り金計〉</t>
    <phoneticPr fontId="2"/>
  </si>
  <si>
    <t>流動負債合計</t>
    <phoneticPr fontId="2"/>
  </si>
  <si>
    <t>固定負債合計</t>
    <phoneticPr fontId="2"/>
  </si>
  <si>
    <t>負債合計</t>
    <phoneticPr fontId="2"/>
  </si>
  <si>
    <t>正味財産</t>
    <phoneticPr fontId="2"/>
  </si>
  <si>
    <t>(株)NRl情報システム</t>
    <phoneticPr fontId="2"/>
  </si>
  <si>
    <t>伊万里税務署</t>
    <rPh sb="0" eb="3">
      <t>イマリ</t>
    </rPh>
    <phoneticPr fontId="2"/>
  </si>
  <si>
    <t xml:space="preserve">（単位：円） </t>
    <phoneticPr fontId="1"/>
  </si>
  <si>
    <t>運転資金として</t>
    <phoneticPr fontId="2"/>
  </si>
  <si>
    <t>共用財産</t>
    <phoneticPr fontId="2"/>
  </si>
  <si>
    <t>伊万里市農協中央支所</t>
    <rPh sb="0" eb="4">
      <t>イマリシ</t>
    </rPh>
    <rPh sb="4" eb="6">
      <t>ノウキョウ</t>
    </rPh>
    <rPh sb="6" eb="8">
      <t>チュウオウ</t>
    </rPh>
    <rPh sb="8" eb="10">
      <t>シショ</t>
    </rPh>
    <phoneticPr fontId="1"/>
  </si>
  <si>
    <t>公益目的事業に使用する倉庫</t>
    <rPh sb="0" eb="2">
      <t>コウエキ</t>
    </rPh>
    <rPh sb="2" eb="4">
      <t>モクテキ</t>
    </rPh>
    <rPh sb="4" eb="6">
      <t>ジギョウ</t>
    </rPh>
    <phoneticPr fontId="2"/>
  </si>
  <si>
    <t>公益目的事業に使用する備品</t>
    <rPh sb="11" eb="13">
      <t>ビヒン</t>
    </rPh>
    <phoneticPr fontId="2"/>
  </si>
  <si>
    <t>(うち公益目的事業の財産100%)</t>
    <phoneticPr fontId="2"/>
  </si>
  <si>
    <t>前払金</t>
    <rPh sb="0" eb="2">
      <t>マエバラ</t>
    </rPh>
    <rPh sb="2" eb="3">
      <t>キン</t>
    </rPh>
    <phoneticPr fontId="1"/>
  </si>
  <si>
    <t>〈前払金計〉</t>
    <rPh sb="1" eb="3">
      <t>マエバラ</t>
    </rPh>
    <rPh sb="3" eb="4">
      <t>キン</t>
    </rPh>
    <rPh sb="4" eb="5">
      <t>ケイ</t>
    </rPh>
    <phoneticPr fontId="2"/>
  </si>
  <si>
    <t>４月分</t>
    <rPh sb="1" eb="3">
      <t>ガツブン</t>
    </rPh>
    <phoneticPr fontId="1"/>
  </si>
  <si>
    <t>NTTｺﾐｭﾆｹｰｼｮﾝｽﾞ</t>
    <phoneticPr fontId="1"/>
  </si>
  <si>
    <t>事業収入未収分</t>
    <rPh sb="0" eb="2">
      <t>ジギョウ</t>
    </rPh>
    <rPh sb="2" eb="4">
      <t>シュウニュウ</t>
    </rPh>
    <rPh sb="4" eb="6">
      <t>ミシュウ</t>
    </rPh>
    <rPh sb="6" eb="7">
      <t>ブン</t>
    </rPh>
    <phoneticPr fontId="2"/>
  </si>
  <si>
    <t>労金出資金</t>
    <rPh sb="0" eb="5">
      <t>ロウキンシュッシキン</t>
    </rPh>
    <phoneticPr fontId="1"/>
  </si>
  <si>
    <t>法人財産</t>
    <rPh sb="0" eb="4">
      <t>ホウジンザイサン</t>
    </rPh>
    <phoneticPr fontId="1"/>
  </si>
  <si>
    <t>〈固定資産・特定資産計〉</t>
    <rPh sb="6" eb="10">
      <t>トクテイシサン</t>
    </rPh>
    <phoneticPr fontId="2"/>
  </si>
  <si>
    <t>リコージャパン</t>
    <phoneticPr fontId="1"/>
  </si>
  <si>
    <t>コンビニ収納</t>
    <rPh sb="4" eb="6">
      <t>シュウノウ</t>
    </rPh>
    <phoneticPr fontId="1"/>
  </si>
  <si>
    <t>噴霧器</t>
    <rPh sb="0" eb="3">
      <t>フンムキ</t>
    </rPh>
    <phoneticPr fontId="1"/>
  </si>
  <si>
    <t>前受金</t>
    <rPh sb="0" eb="2">
      <t>マエウ</t>
    </rPh>
    <rPh sb="2" eb="3">
      <t>キン</t>
    </rPh>
    <phoneticPr fontId="1"/>
  </si>
  <si>
    <t>〈前受金計〉</t>
    <rPh sb="1" eb="3">
      <t>マエウ</t>
    </rPh>
    <phoneticPr fontId="2"/>
  </si>
  <si>
    <t>仮受金</t>
    <rPh sb="0" eb="1">
      <t>カリ</t>
    </rPh>
    <phoneticPr fontId="2"/>
  </si>
  <si>
    <t>〈仮受金計〉</t>
    <rPh sb="1" eb="2">
      <t>カリ</t>
    </rPh>
    <phoneticPr fontId="2"/>
  </si>
  <si>
    <t>事務費</t>
    <rPh sb="0" eb="3">
      <t>ジムヒ</t>
    </rPh>
    <phoneticPr fontId="1"/>
  </si>
  <si>
    <t>材料費等</t>
    <rPh sb="0" eb="4">
      <t>ザイリョウヒトウ</t>
    </rPh>
    <phoneticPr fontId="1"/>
  </si>
  <si>
    <t>連合会</t>
    <rPh sb="0" eb="3">
      <t>レンゴウカイ</t>
    </rPh>
    <phoneticPr fontId="1"/>
  </si>
  <si>
    <t>役員委員</t>
    <rPh sb="0" eb="2">
      <t>ヤクイン</t>
    </rPh>
    <rPh sb="2" eb="4">
      <t>イイン</t>
    </rPh>
    <phoneticPr fontId="1"/>
  </si>
  <si>
    <t>リコーリース集金代行</t>
    <rPh sb="6" eb="10">
      <t>シュウキンダイコウ</t>
    </rPh>
    <phoneticPr fontId="1"/>
  </si>
  <si>
    <t>互助会</t>
    <rPh sb="0" eb="3">
      <t>ゴジョカイ</t>
    </rPh>
    <phoneticPr fontId="2"/>
  </si>
  <si>
    <t>会員業務委託料</t>
    <rPh sb="0" eb="4">
      <t>カイインギョウム</t>
    </rPh>
    <rPh sb="4" eb="7">
      <t>イタクリョウ</t>
    </rPh>
    <phoneticPr fontId="1"/>
  </si>
  <si>
    <t>センター業務委託料</t>
    <rPh sb="4" eb="9">
      <t>ギョウムイタクリョウ</t>
    </rPh>
    <phoneticPr fontId="1"/>
  </si>
  <si>
    <t>派遣事業手数料</t>
    <rPh sb="0" eb="4">
      <t>ハケンジギョウ</t>
    </rPh>
    <rPh sb="4" eb="7">
      <t>テスウリョウ</t>
    </rPh>
    <phoneticPr fontId="1"/>
  </si>
  <si>
    <t>１２～３月分</t>
    <rPh sb="4" eb="6">
      <t>ガツブン</t>
    </rPh>
    <phoneticPr fontId="2"/>
  </si>
  <si>
    <t>指定管理料</t>
    <rPh sb="0" eb="5">
      <t>シテイカンリリョウ</t>
    </rPh>
    <phoneticPr fontId="1"/>
  </si>
  <si>
    <t>１～３月分</t>
    <rPh sb="3" eb="5">
      <t>ガツブン</t>
    </rPh>
    <phoneticPr fontId="2"/>
  </si>
  <si>
    <t>熱中症見舞金制度、他1件</t>
    <rPh sb="0" eb="3">
      <t>ネッチュウショウ</t>
    </rPh>
    <rPh sb="3" eb="5">
      <t>ミマイ</t>
    </rPh>
    <rPh sb="5" eb="6">
      <t>キン</t>
    </rPh>
    <rPh sb="6" eb="8">
      <t>セイド</t>
    </rPh>
    <rPh sb="9" eb="10">
      <t>ホカ</t>
    </rPh>
    <rPh sb="11" eb="12">
      <t>ケン</t>
    </rPh>
    <phoneticPr fontId="1"/>
  </si>
  <si>
    <t>５月分</t>
    <rPh sb="1" eb="3">
      <t>ガツブン</t>
    </rPh>
    <phoneticPr fontId="1"/>
  </si>
  <si>
    <t>その他固定資産</t>
    <phoneticPr fontId="2"/>
  </si>
  <si>
    <t>特定資産</t>
    <rPh sb="0" eb="4">
      <t>トクテイシサン</t>
    </rPh>
    <phoneticPr fontId="1"/>
  </si>
  <si>
    <t>什器備品</t>
    <rPh sb="0" eb="4">
      <t>ジュウキビヒン</t>
    </rPh>
    <phoneticPr fontId="2"/>
  </si>
  <si>
    <t>(218,400)</t>
    <phoneticPr fontId="1"/>
  </si>
  <si>
    <t>３月分　配分金・交通費</t>
    <rPh sb="8" eb="11">
      <t>コウツウヒ</t>
    </rPh>
    <phoneticPr fontId="2"/>
  </si>
  <si>
    <t>～３月分　配分金・交通費</t>
    <rPh sb="2" eb="4">
      <t>ガツブン</t>
    </rPh>
    <rPh sb="9" eb="12">
      <t>コウツウヒ</t>
    </rPh>
    <phoneticPr fontId="2"/>
  </si>
  <si>
    <t>～３月分　材料費等</t>
    <rPh sb="2" eb="4">
      <t>ガツブン</t>
    </rPh>
    <rPh sb="5" eb="9">
      <t>ザイリョウヒトウ</t>
    </rPh>
    <phoneticPr fontId="2"/>
  </si>
  <si>
    <t>～３月分　事務費</t>
    <rPh sb="2" eb="4">
      <t>ガツブン</t>
    </rPh>
    <rPh sb="5" eb="8">
      <t>ジムヒ</t>
    </rPh>
    <phoneticPr fontId="2"/>
  </si>
  <si>
    <t>～２月分　配分金・交通費</t>
    <rPh sb="2" eb="4">
      <t>ガツブン</t>
    </rPh>
    <rPh sb="9" eb="12">
      <t>コウツウヒ</t>
    </rPh>
    <phoneticPr fontId="2"/>
  </si>
  <si>
    <t>西部ｸﾘｰﾝｾﾝﾀｰ、他</t>
    <rPh sb="0" eb="2">
      <t>セイブ</t>
    </rPh>
    <rPh sb="11" eb="12">
      <t>ホカ</t>
    </rPh>
    <phoneticPr fontId="2"/>
  </si>
  <si>
    <t>労働局</t>
    <rPh sb="0" eb="3">
      <t>ロウドウキョク</t>
    </rPh>
    <phoneticPr fontId="2"/>
  </si>
  <si>
    <t>３月分　電気料</t>
    <rPh sb="1" eb="3">
      <t>ガツブン</t>
    </rPh>
    <rPh sb="4" eb="6">
      <t>デンキ</t>
    </rPh>
    <rPh sb="6" eb="7">
      <t>リョウ</t>
    </rPh>
    <phoneticPr fontId="2"/>
  </si>
  <si>
    <t>３月分　エイジレス関係</t>
    <rPh sb="1" eb="3">
      <t>ガツブン</t>
    </rPh>
    <rPh sb="9" eb="11">
      <t>カンケイ</t>
    </rPh>
    <phoneticPr fontId="2"/>
  </si>
  <si>
    <t>職員賃金等</t>
    <rPh sb="0" eb="2">
      <t>ショクイン</t>
    </rPh>
    <rPh sb="2" eb="5">
      <t>チンギントウ</t>
    </rPh>
    <phoneticPr fontId="1"/>
  </si>
  <si>
    <t>３月分　ﾄﾞｺﾓｹｲﾀｲ</t>
    <phoneticPr fontId="2"/>
  </si>
  <si>
    <t>令和６年度　消費税確定申告納付額</t>
    <rPh sb="0" eb="2">
      <t>レイワ</t>
    </rPh>
    <rPh sb="3" eb="5">
      <t>ネンド</t>
    </rPh>
    <phoneticPr fontId="2"/>
  </si>
  <si>
    <t>（中間納付税額　503,000）</t>
    <rPh sb="1" eb="7">
      <t>チュウカンノウフゼイガク</t>
    </rPh>
    <phoneticPr fontId="1"/>
  </si>
  <si>
    <t>３月分　エイジレスPCリース</t>
    <rPh sb="1" eb="3">
      <t>ガツブン</t>
    </rPh>
    <phoneticPr fontId="1"/>
  </si>
  <si>
    <t>会費</t>
    <rPh sb="0" eb="2">
      <t>カイヒ</t>
    </rPh>
    <phoneticPr fontId="1"/>
  </si>
  <si>
    <t>公共、民間</t>
    <rPh sb="0" eb="2">
      <t>コウキョウ</t>
    </rPh>
    <rPh sb="3" eb="5">
      <t>ミンカン</t>
    </rPh>
    <phoneticPr fontId="1"/>
  </si>
  <si>
    <t>発注者</t>
    <rPh sb="0" eb="3">
      <t>ハッチュウシャ</t>
    </rPh>
    <phoneticPr fontId="2"/>
  </si>
  <si>
    <t>過剰振込分</t>
    <rPh sb="0" eb="5">
      <t>カジョウフリコミブン</t>
    </rPh>
    <phoneticPr fontId="2"/>
  </si>
  <si>
    <t>３月分　社会保険料等</t>
    <rPh sb="9" eb="10">
      <t>トウ</t>
    </rPh>
    <phoneticPr fontId="2"/>
  </si>
  <si>
    <t>役員</t>
    <rPh sb="0" eb="2">
      <t>ヤクイン</t>
    </rPh>
    <phoneticPr fontId="2"/>
  </si>
  <si>
    <t>３月分　所得税</t>
    <rPh sb="4" eb="7">
      <t>ショトクゼイ</t>
    </rPh>
    <phoneticPr fontId="2"/>
  </si>
  <si>
    <t>会員</t>
    <rPh sb="0" eb="2">
      <t>カイイン</t>
    </rPh>
    <phoneticPr fontId="2"/>
  </si>
  <si>
    <t>３月分　会員業務委託料</t>
    <rPh sb="4" eb="11">
      <t>カイインギョウムイタクリョウ</t>
    </rPh>
    <phoneticPr fontId="2"/>
  </si>
  <si>
    <t>令和６年度　80歳祝い金　3名</t>
    <rPh sb="0" eb="2">
      <t>レイワ</t>
    </rPh>
    <rPh sb="3" eb="5">
      <t>ネンド</t>
    </rPh>
    <rPh sb="8" eb="9">
      <t>サイ</t>
    </rPh>
    <rPh sb="9" eb="10">
      <t>イワ</t>
    </rPh>
    <rPh sb="11" eb="12">
      <t>キン</t>
    </rPh>
    <rPh sb="14" eb="15">
      <t>メイ</t>
    </rPh>
    <phoneticPr fontId="1"/>
  </si>
  <si>
    <t>～３月分　材料費等・事務費</t>
    <rPh sb="2" eb="4">
      <t>ガツブン</t>
    </rPh>
    <rPh sb="5" eb="8">
      <t>ザイリョウヒ</t>
    </rPh>
    <rPh sb="8" eb="9">
      <t>トウ</t>
    </rPh>
    <rPh sb="10" eb="13">
      <t>ジムヒ</t>
    </rPh>
    <phoneticPr fontId="2"/>
  </si>
  <si>
    <t>３月分　材料費等</t>
    <rPh sb="7" eb="8">
      <t>トウ</t>
    </rPh>
    <phoneticPr fontId="2"/>
  </si>
  <si>
    <t>老人福祉センター関係</t>
    <rPh sb="0" eb="4">
      <t>ロウジンフクシ</t>
    </rPh>
    <rPh sb="8" eb="10">
      <t>カンケイ</t>
    </rPh>
    <phoneticPr fontId="2"/>
  </si>
  <si>
    <t>令和７年度　互助会費　19名</t>
    <rPh sb="0" eb="2">
      <t>レイワ</t>
    </rPh>
    <rPh sb="3" eb="5">
      <t>ネンド</t>
    </rPh>
    <rPh sb="6" eb="10">
      <t>ゴジョカイヒ</t>
    </rPh>
    <rPh sb="13" eb="14">
      <t>メイ</t>
    </rPh>
    <phoneticPr fontId="1"/>
  </si>
  <si>
    <t>令和７年度　会員会費　185名</t>
    <rPh sb="0" eb="2">
      <t>レイワ</t>
    </rPh>
    <rPh sb="3" eb="4">
      <t>ネン</t>
    </rPh>
    <rPh sb="4" eb="5">
      <t>ド</t>
    </rPh>
    <rPh sb="6" eb="8">
      <t>カイイン</t>
    </rPh>
    <rPh sb="8" eb="10">
      <t>カイヒ</t>
    </rPh>
    <rPh sb="14" eb="15">
      <t>メイ</t>
    </rPh>
    <phoneticPr fontId="1"/>
  </si>
  <si>
    <t>公共・民間　前受金</t>
    <rPh sb="0" eb="2">
      <t>コウキョウ</t>
    </rPh>
    <rPh sb="3" eb="5">
      <t>ミンカン</t>
    </rPh>
    <rPh sb="6" eb="8">
      <t>マエウ</t>
    </rPh>
    <rPh sb="8" eb="9">
      <t>キン</t>
    </rPh>
    <phoneticPr fontId="1"/>
  </si>
  <si>
    <t>互助会</t>
    <phoneticPr fontId="2"/>
  </si>
  <si>
    <t>３月分　光熱水料、他</t>
    <rPh sb="4" eb="7">
      <t>コウネツスイ</t>
    </rPh>
    <rPh sb="7" eb="8">
      <t>リョウ</t>
    </rPh>
    <rPh sb="9" eb="10">
      <t>ホカ</t>
    </rPh>
    <phoneticPr fontId="2"/>
  </si>
  <si>
    <t>３月分　職員賃金（５月支給）</t>
    <rPh sb="1" eb="3">
      <t>ガツブン</t>
    </rPh>
    <rPh sb="4" eb="6">
      <t>ショクイン</t>
    </rPh>
    <rPh sb="6" eb="8">
      <t>チンギン</t>
    </rPh>
    <phoneticPr fontId="1"/>
  </si>
  <si>
    <t>３月分　嘱託職員賃金・超勤手当</t>
    <rPh sb="1" eb="3">
      <t>ガツブン</t>
    </rPh>
    <rPh sb="4" eb="8">
      <t>ショクタクショクイン</t>
    </rPh>
    <rPh sb="8" eb="10">
      <t>チンギン</t>
    </rPh>
    <rPh sb="11" eb="12">
      <t>チョウ</t>
    </rPh>
    <rPh sb="13" eb="15">
      <t>テアテ</t>
    </rPh>
    <phoneticPr fontId="1"/>
  </si>
  <si>
    <t>３月分　役員報酬・委員会費用弁償</t>
    <rPh sb="1" eb="3">
      <t>ガツブン</t>
    </rPh>
    <rPh sb="4" eb="6">
      <t>ヤクイン</t>
    </rPh>
    <rPh sb="6" eb="8">
      <t>ホウシュウ</t>
    </rPh>
    <rPh sb="9" eb="12">
      <t>イインカイ</t>
    </rPh>
    <rPh sb="12" eb="14">
      <t>ヒヨウ</t>
    </rPh>
    <rPh sb="14" eb="16">
      <t>ベンショウ</t>
    </rPh>
    <phoneticPr fontId="1"/>
  </si>
  <si>
    <t>３月分　固定電話通話料/保守料等</t>
    <rPh sb="1" eb="3">
      <t>ガツブン</t>
    </rPh>
    <rPh sb="4" eb="8">
      <t>コテイデンワ</t>
    </rPh>
    <rPh sb="8" eb="11">
      <t>ツウワリョウ</t>
    </rPh>
    <rPh sb="12" eb="15">
      <t>ホシュリョウ</t>
    </rPh>
    <rPh sb="15" eb="16">
      <t>トウ</t>
    </rPh>
    <phoneticPr fontId="1"/>
  </si>
  <si>
    <t>１～３月分　派遣事業ｼｽﾃﾑ利用料</t>
    <rPh sb="3" eb="5">
      <t>ガツブン</t>
    </rPh>
    <rPh sb="6" eb="8">
      <t>ハケン</t>
    </rPh>
    <rPh sb="8" eb="10">
      <t>ジギョウ</t>
    </rPh>
    <rPh sb="14" eb="17">
      <t>リヨウリョウ</t>
    </rPh>
    <phoneticPr fontId="1"/>
  </si>
  <si>
    <t>ｾｺﾑ警備ｼｽﾃﾑ、他2件</t>
    <rPh sb="3" eb="5">
      <t>ケイビ</t>
    </rPh>
    <rPh sb="10" eb="11">
      <t>ホカ</t>
    </rPh>
    <rPh sb="12" eb="13">
      <t>ケン</t>
    </rPh>
    <phoneticPr fontId="1"/>
  </si>
  <si>
    <t>普通預金</t>
    <phoneticPr fontId="1"/>
  </si>
  <si>
    <t>２～３月分　労働保険料等</t>
    <rPh sb="6" eb="11">
      <t>ロウドウホケンリョウ</t>
    </rPh>
    <rPh sb="11" eb="12">
      <t>トウ</t>
    </rPh>
    <phoneticPr fontId="2"/>
  </si>
  <si>
    <t>２～３月分　印刷代回収手数料</t>
    <rPh sb="3" eb="5">
      <t>ガツブン</t>
    </rPh>
    <rPh sb="6" eb="9">
      <t>インサツダイ</t>
    </rPh>
    <rPh sb="9" eb="14">
      <t>カイシュウテスウリョウ</t>
    </rPh>
    <phoneticPr fontId="1"/>
  </si>
  <si>
    <t>リース関係</t>
    <rPh sb="3" eb="5">
      <t>カンケイ</t>
    </rPh>
    <phoneticPr fontId="1"/>
  </si>
  <si>
    <t>光熱水料等</t>
    <rPh sb="0" eb="4">
      <t>コウネツスイリョウ</t>
    </rPh>
    <rPh sb="4" eb="5">
      <t>トウ</t>
    </rPh>
    <phoneticPr fontId="2"/>
  </si>
  <si>
    <t>２～３月分　未払手数料</t>
    <rPh sb="3" eb="5">
      <t>ガツブン</t>
    </rPh>
    <rPh sb="6" eb="8">
      <t>ミバラ</t>
    </rPh>
    <rPh sb="8" eb="11">
      <t>テスウリョウ</t>
    </rPh>
    <phoneticPr fontId="1"/>
  </si>
  <si>
    <t>３月分　社会保険料等・企業年金基金</t>
    <phoneticPr fontId="2"/>
  </si>
  <si>
    <t>日本年金機構、他</t>
    <rPh sb="7" eb="8">
      <t>ホカ</t>
    </rPh>
    <phoneticPr fontId="2"/>
  </si>
  <si>
    <t>税理士法人ノリタ、他</t>
    <rPh sb="0" eb="5">
      <t>ゼイリシホウジン</t>
    </rPh>
    <rPh sb="9" eb="10">
      <t>ホカ</t>
    </rPh>
    <phoneticPr fontId="1"/>
  </si>
  <si>
    <t>３月分　会計指導料・IB手数料</t>
    <rPh sb="1" eb="3">
      <t>ガツブン</t>
    </rPh>
    <rPh sb="4" eb="9">
      <t>カイケイシドウリョウ</t>
    </rPh>
    <rPh sb="12" eb="15">
      <t>テスウリョウ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</si>
</sst>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ggge&quot;年&quot;m&quot;月&quot;d&quot;日　現在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8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color indexed="63"/>
      <name val="ＭＳ ゴシック"/>
      <family val="3"/>
      <charset val="128"/>
    </font>
    <font>
      <sz val="11"/>
      <color indexed="0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7" fillId="2" borderId="4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right" vertical="center"/>
    </xf>
    <xf numFmtId="38" fontId="6" fillId="2" borderId="1" xfId="1" applyFont="1" applyFill="1" applyBorder="1" applyAlignment="1">
      <alignment horizontal="right" vertical="center"/>
    </xf>
    <xf numFmtId="49" fontId="6" fillId="2" borderId="1" xfId="1" quotePrefix="1" applyNumberFormat="1" applyFont="1" applyFill="1" applyBorder="1" applyAlignment="1">
      <alignment horizontal="right" vertical="center"/>
    </xf>
    <xf numFmtId="38" fontId="6" fillId="2" borderId="5" xfId="0" applyNumberFormat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3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38" fontId="0" fillId="0" borderId="0" xfId="1" applyFont="1" applyAlignment="1"/>
    <xf numFmtId="38" fontId="3" fillId="0" borderId="1" xfId="1" applyFont="1" applyFill="1" applyBorder="1" applyAlignment="1">
      <alignment horizontal="right" vertical="center"/>
    </xf>
    <xf numFmtId="38" fontId="3" fillId="0" borderId="5" xfId="1" applyFont="1" applyFill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38" fontId="0" fillId="0" borderId="1" xfId="1" applyFont="1" applyBorder="1" applyAlignment="1">
      <alignment vertical="center"/>
    </xf>
    <xf numFmtId="38" fontId="3" fillId="2" borderId="1" xfId="1" applyFont="1" applyFill="1" applyBorder="1" applyAlignment="1">
      <alignment vertical="center"/>
    </xf>
    <xf numFmtId="0" fontId="0" fillId="0" borderId="7" xfId="0" applyBorder="1"/>
    <xf numFmtId="0" fontId="6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2" borderId="3" xfId="0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FDC34-87B1-400A-8F44-1DF4B60813EB}">
  <sheetPr>
    <pageSetUpPr fitToPage="1"/>
  </sheetPr>
  <dimension ref="A1:G68"/>
  <sheetViews>
    <sheetView tabSelected="1" workbookViewId="0">
      <selection activeCell="B1" sqref="B1:D1"/>
    </sheetView>
  </sheetViews>
  <sheetFormatPr defaultRowHeight="13.2" x14ac:dyDescent="0.2"/>
  <cols>
    <col min="1" max="1" width="16.109375" bestFit="1" customWidth="1"/>
    <col min="2" max="2" width="11.6640625" bestFit="1" customWidth="1"/>
    <col min="3" max="3" width="26" bestFit="1" customWidth="1"/>
    <col min="4" max="4" width="35.88671875" bestFit="1" customWidth="1"/>
    <col min="5" max="5" width="15" bestFit="1" customWidth="1"/>
    <col min="6" max="6" width="10.21875" style="13" bestFit="1" customWidth="1"/>
  </cols>
  <sheetData>
    <row r="1" spans="1:5" ht="21" x14ac:dyDescent="0.2">
      <c r="A1" s="1"/>
      <c r="B1" s="42" t="s">
        <v>1</v>
      </c>
      <c r="C1" s="43"/>
      <c r="D1" s="43"/>
      <c r="E1" s="1"/>
    </row>
    <row r="2" spans="1:5" x14ac:dyDescent="0.2">
      <c r="A2" s="1"/>
      <c r="B2" s="45">
        <v>45747</v>
      </c>
      <c r="C2" s="45"/>
      <c r="D2" s="45"/>
      <c r="E2" s="1" t="s">
        <v>37</v>
      </c>
    </row>
    <row r="3" spans="1:5" ht="13.5" customHeight="1" x14ac:dyDescent="0.2">
      <c r="A3" s="44" t="s">
        <v>3</v>
      </c>
      <c r="B3" s="44" t="s">
        <v>2</v>
      </c>
      <c r="C3" s="19" t="s">
        <v>4</v>
      </c>
      <c r="D3" s="19" t="s">
        <v>5</v>
      </c>
      <c r="E3" s="19" t="s">
        <v>6</v>
      </c>
    </row>
    <row r="4" spans="1:5" ht="13.5" customHeight="1" x14ac:dyDescent="0.2">
      <c r="A4" s="20" t="s">
        <v>7</v>
      </c>
      <c r="B4" s="2"/>
      <c r="C4" s="2"/>
      <c r="D4" s="2"/>
      <c r="E4" s="2"/>
    </row>
    <row r="5" spans="1:5" ht="13.5" customHeight="1" x14ac:dyDescent="0.2">
      <c r="A5" s="3"/>
      <c r="B5" s="21" t="s">
        <v>8</v>
      </c>
      <c r="C5" s="21" t="s">
        <v>9</v>
      </c>
      <c r="D5" s="21" t="s">
        <v>38</v>
      </c>
      <c r="E5" s="5">
        <v>64510</v>
      </c>
    </row>
    <row r="6" spans="1:5" ht="13.5" customHeight="1" x14ac:dyDescent="0.2">
      <c r="A6" s="3"/>
      <c r="B6" s="3" t="s">
        <v>115</v>
      </c>
      <c r="C6" s="21" t="s">
        <v>19</v>
      </c>
      <c r="D6" s="21" t="s">
        <v>38</v>
      </c>
      <c r="E6" s="5">
        <v>1740261</v>
      </c>
    </row>
    <row r="7" spans="1:5" ht="13.5" customHeight="1" x14ac:dyDescent="0.2">
      <c r="A7" s="3"/>
      <c r="B7" s="3"/>
      <c r="C7" s="21" t="s">
        <v>20</v>
      </c>
      <c r="D7" s="21" t="s">
        <v>38</v>
      </c>
      <c r="E7" s="5">
        <v>4290203</v>
      </c>
    </row>
    <row r="8" spans="1:5" ht="13.5" customHeight="1" x14ac:dyDescent="0.2">
      <c r="A8" s="3"/>
      <c r="B8" s="3"/>
      <c r="C8" s="21" t="s">
        <v>21</v>
      </c>
      <c r="D8" s="21" t="s">
        <v>38</v>
      </c>
      <c r="E8" s="5">
        <v>926041</v>
      </c>
    </row>
    <row r="9" spans="1:5" ht="13.5" customHeight="1" x14ac:dyDescent="0.2">
      <c r="A9" s="3"/>
      <c r="B9" s="3"/>
      <c r="C9" s="21" t="s">
        <v>40</v>
      </c>
      <c r="D9" s="21" t="s">
        <v>38</v>
      </c>
      <c r="E9" s="5">
        <v>5555724</v>
      </c>
    </row>
    <row r="10" spans="1:5" ht="13.5" customHeight="1" x14ac:dyDescent="0.2">
      <c r="A10" s="3"/>
      <c r="B10" s="3"/>
      <c r="C10" s="22"/>
      <c r="D10" s="23" t="s">
        <v>10</v>
      </c>
      <c r="E10" s="5">
        <f>SUM(E5:E9)</f>
        <v>12576739</v>
      </c>
    </row>
    <row r="11" spans="1:5" ht="13.5" customHeight="1" x14ac:dyDescent="0.2">
      <c r="A11" s="3"/>
      <c r="B11" s="21" t="s">
        <v>11</v>
      </c>
      <c r="C11" s="24" t="s">
        <v>48</v>
      </c>
      <c r="D11" s="24" t="s">
        <v>78</v>
      </c>
      <c r="E11" s="18">
        <f>1106813+9400</f>
        <v>1116213</v>
      </c>
    </row>
    <row r="12" spans="1:5" ht="13.5" customHeight="1" x14ac:dyDescent="0.2">
      <c r="A12" s="3"/>
      <c r="B12" s="21"/>
      <c r="C12" s="24" t="s">
        <v>60</v>
      </c>
      <c r="D12" s="24" t="s">
        <v>79</v>
      </c>
      <c r="E12" s="18">
        <f>116044+2380</f>
        <v>118424</v>
      </c>
    </row>
    <row r="13" spans="1:5" ht="14.4" customHeight="1" x14ac:dyDescent="0.2">
      <c r="A13" s="3"/>
      <c r="B13" s="21"/>
      <c r="C13" s="24" t="s">
        <v>59</v>
      </c>
      <c r="D13" s="24" t="s">
        <v>80</v>
      </c>
      <c r="E13" s="18">
        <v>165193</v>
      </c>
    </row>
    <row r="14" spans="1:5" ht="13.5" customHeight="1" x14ac:dyDescent="0.2">
      <c r="A14" s="3"/>
      <c r="B14" s="21"/>
      <c r="C14" s="24" t="s">
        <v>65</v>
      </c>
      <c r="D14" s="24" t="s">
        <v>81</v>
      </c>
      <c r="E14" s="18">
        <f>730420+0</f>
        <v>730420</v>
      </c>
    </row>
    <row r="15" spans="1:5" ht="14.4" customHeight="1" x14ac:dyDescent="0.2">
      <c r="A15" s="3"/>
      <c r="B15" s="21"/>
      <c r="C15" s="24" t="s">
        <v>66</v>
      </c>
      <c r="D15" s="24" t="s">
        <v>101</v>
      </c>
      <c r="E15" s="18">
        <f>13580+23880+12440+1180010-105552</f>
        <v>1124358</v>
      </c>
    </row>
    <row r="16" spans="1:5" ht="14.4" customHeight="1" x14ac:dyDescent="0.2">
      <c r="A16" s="3"/>
      <c r="B16" s="21"/>
      <c r="C16" s="24" t="s">
        <v>67</v>
      </c>
      <c r="D16" s="24" t="s">
        <v>68</v>
      </c>
      <c r="E16" s="18">
        <f>53607+160412+71612+83537</f>
        <v>369168</v>
      </c>
    </row>
    <row r="17" spans="1:5" ht="14.4" customHeight="1" x14ac:dyDescent="0.2">
      <c r="A17" s="3"/>
      <c r="B17" s="21"/>
      <c r="C17" s="24" t="s">
        <v>69</v>
      </c>
      <c r="D17" s="24" t="s">
        <v>70</v>
      </c>
      <c r="E17" s="18">
        <v>944930</v>
      </c>
    </row>
    <row r="18" spans="1:5" ht="13.5" customHeight="1" x14ac:dyDescent="0.2">
      <c r="A18" s="3"/>
      <c r="B18" s="21"/>
      <c r="C18" s="21"/>
      <c r="D18" s="23" t="s">
        <v>12</v>
      </c>
      <c r="E18" s="16">
        <f>SUM(E11:E17)</f>
        <v>4568706</v>
      </c>
    </row>
    <row r="19" spans="1:5" ht="13.5" customHeight="1" x14ac:dyDescent="0.2">
      <c r="A19" s="3"/>
      <c r="B19" s="21" t="s">
        <v>44</v>
      </c>
      <c r="C19" s="36" t="s">
        <v>114</v>
      </c>
      <c r="D19" s="24" t="s">
        <v>46</v>
      </c>
      <c r="E19" s="5">
        <f>1100+10670+1980</f>
        <v>13750</v>
      </c>
    </row>
    <row r="20" spans="1:5" ht="13.5" customHeight="1" x14ac:dyDescent="0.2">
      <c r="A20" s="3"/>
      <c r="B20" s="21"/>
      <c r="C20" s="36" t="s">
        <v>71</v>
      </c>
      <c r="D20" s="24" t="s">
        <v>72</v>
      </c>
      <c r="E20" s="5">
        <f>1980+9090</f>
        <v>11070</v>
      </c>
    </row>
    <row r="21" spans="1:5" ht="13.5" customHeight="1" x14ac:dyDescent="0.2">
      <c r="A21" s="3"/>
      <c r="B21" s="3"/>
      <c r="C21" s="3"/>
      <c r="D21" s="23" t="s">
        <v>45</v>
      </c>
      <c r="E21" s="5">
        <f>SUM(E19:E20)</f>
        <v>24820</v>
      </c>
    </row>
    <row r="22" spans="1:5" ht="13.5" customHeight="1" x14ac:dyDescent="0.2">
      <c r="A22" s="40" t="s">
        <v>13</v>
      </c>
      <c r="B22" s="40" t="s">
        <v>2</v>
      </c>
      <c r="C22" s="41"/>
      <c r="D22" s="41" t="s">
        <v>2</v>
      </c>
      <c r="E22" s="6">
        <f>E10+E18+E21</f>
        <v>17170265</v>
      </c>
    </row>
    <row r="23" spans="1:5" ht="13.5" customHeight="1" x14ac:dyDescent="0.2">
      <c r="A23" s="20" t="s">
        <v>14</v>
      </c>
      <c r="B23" s="2"/>
      <c r="C23" s="2"/>
      <c r="D23" s="2"/>
      <c r="E23" s="2"/>
    </row>
    <row r="24" spans="1:5" ht="13.5" customHeight="1" x14ac:dyDescent="0.2">
      <c r="A24" s="3" t="s">
        <v>74</v>
      </c>
      <c r="B24" s="3" t="s">
        <v>49</v>
      </c>
      <c r="C24" s="27"/>
      <c r="D24" s="21" t="s">
        <v>50</v>
      </c>
      <c r="E24" s="7">
        <v>55000</v>
      </c>
    </row>
    <row r="25" spans="1:5" ht="13.5" customHeight="1" x14ac:dyDescent="0.2">
      <c r="A25" s="3" t="s">
        <v>73</v>
      </c>
      <c r="B25" s="21" t="s">
        <v>15</v>
      </c>
      <c r="C25" s="21" t="s">
        <v>22</v>
      </c>
      <c r="D25" s="21" t="s">
        <v>41</v>
      </c>
      <c r="E25" s="7">
        <v>1</v>
      </c>
    </row>
    <row r="26" spans="1:5" ht="13.5" customHeight="1" x14ac:dyDescent="0.2">
      <c r="A26" s="39"/>
      <c r="B26" s="3" t="s">
        <v>75</v>
      </c>
      <c r="C26" s="25" t="s">
        <v>24</v>
      </c>
      <c r="D26" s="21" t="s">
        <v>42</v>
      </c>
      <c r="E26" s="7">
        <v>1</v>
      </c>
    </row>
    <row r="27" spans="1:5" ht="13.5" customHeight="1" x14ac:dyDescent="0.2">
      <c r="A27" s="3"/>
      <c r="B27" s="3"/>
      <c r="C27" s="25" t="s">
        <v>54</v>
      </c>
      <c r="D27" s="21" t="s">
        <v>42</v>
      </c>
      <c r="E27" s="7">
        <f>220000-7865-31460</f>
        <v>180675</v>
      </c>
    </row>
    <row r="28" spans="1:5" ht="13.5" customHeight="1" x14ac:dyDescent="0.2">
      <c r="A28" s="3"/>
      <c r="B28" s="21" t="s">
        <v>16</v>
      </c>
      <c r="C28" s="26" t="s">
        <v>23</v>
      </c>
      <c r="D28" s="21" t="s">
        <v>39</v>
      </c>
      <c r="E28" s="7">
        <v>218400</v>
      </c>
    </row>
    <row r="29" spans="1:5" ht="13.5" customHeight="1" x14ac:dyDescent="0.2">
      <c r="A29" s="3"/>
      <c r="B29" s="3"/>
      <c r="C29" s="3"/>
      <c r="D29" s="21" t="s">
        <v>43</v>
      </c>
      <c r="E29" s="8" t="s">
        <v>76</v>
      </c>
    </row>
    <row r="30" spans="1:5" ht="13.5" customHeight="1" x14ac:dyDescent="0.2">
      <c r="A30" s="28"/>
      <c r="B30" s="28"/>
      <c r="C30" s="28"/>
      <c r="D30" s="29" t="s">
        <v>51</v>
      </c>
      <c r="E30" s="9">
        <f>SUM(E24:E29)</f>
        <v>454077</v>
      </c>
    </row>
    <row r="31" spans="1:5" ht="13.5" customHeight="1" x14ac:dyDescent="0.2">
      <c r="A31" s="40" t="s">
        <v>17</v>
      </c>
      <c r="B31" s="40" t="s">
        <v>2</v>
      </c>
      <c r="C31" s="41"/>
      <c r="D31" s="41" t="s">
        <v>2</v>
      </c>
      <c r="E31" s="6">
        <f>SUM(E30)</f>
        <v>454077</v>
      </c>
    </row>
    <row r="32" spans="1:5" ht="13.5" customHeight="1" x14ac:dyDescent="0.2">
      <c r="A32" s="48" t="s">
        <v>18</v>
      </c>
      <c r="B32" s="49"/>
      <c r="C32" s="30"/>
      <c r="D32" s="31"/>
      <c r="E32" s="6">
        <f>SUM(E22+E31)</f>
        <v>17624342</v>
      </c>
    </row>
    <row r="33" spans="1:5" ht="13.5" customHeight="1" x14ac:dyDescent="0.2">
      <c r="A33" s="32" t="s">
        <v>26</v>
      </c>
      <c r="B33" s="4"/>
      <c r="C33" s="4"/>
      <c r="D33" s="4"/>
      <c r="E33" s="4"/>
    </row>
    <row r="34" spans="1:5" ht="13.5" customHeight="1" x14ac:dyDescent="0.2">
      <c r="A34" s="25"/>
      <c r="B34" s="24" t="s">
        <v>27</v>
      </c>
      <c r="C34" s="24" t="s">
        <v>25</v>
      </c>
      <c r="D34" s="24" t="s">
        <v>77</v>
      </c>
      <c r="E34" s="10">
        <f>1078215+18000</f>
        <v>1096215</v>
      </c>
    </row>
    <row r="35" spans="1:5" ht="13.5" customHeight="1" x14ac:dyDescent="0.2">
      <c r="A35" s="25"/>
      <c r="B35" s="24"/>
      <c r="C35" s="24" t="s">
        <v>62</v>
      </c>
      <c r="D35" s="24" t="s">
        <v>111</v>
      </c>
      <c r="E35" s="10">
        <f>48238+19620+48469</f>
        <v>116327</v>
      </c>
    </row>
    <row r="36" spans="1:5" ht="13.5" customHeight="1" x14ac:dyDescent="0.2">
      <c r="A36" s="25"/>
      <c r="B36" s="25"/>
      <c r="C36" s="24" t="s">
        <v>63</v>
      </c>
      <c r="D36" s="24" t="s">
        <v>120</v>
      </c>
      <c r="E36" s="10">
        <v>13996</v>
      </c>
    </row>
    <row r="37" spans="1:5" ht="13.5" customHeight="1" x14ac:dyDescent="0.2">
      <c r="A37" s="25"/>
      <c r="B37" s="25"/>
      <c r="C37" s="24" t="s">
        <v>103</v>
      </c>
      <c r="D37" s="24" t="s">
        <v>108</v>
      </c>
      <c r="E37" s="10">
        <v>236606</v>
      </c>
    </row>
    <row r="38" spans="1:5" ht="13.5" customHeight="1" x14ac:dyDescent="0.2">
      <c r="A38" s="25"/>
      <c r="B38" s="25"/>
      <c r="C38" s="24" t="s">
        <v>82</v>
      </c>
      <c r="D38" s="24" t="s">
        <v>102</v>
      </c>
      <c r="E38" s="10">
        <v>605755</v>
      </c>
    </row>
    <row r="39" spans="1:5" ht="13.5" customHeight="1" x14ac:dyDescent="0.2">
      <c r="A39" s="25"/>
      <c r="B39" s="25"/>
      <c r="C39" s="24" t="s">
        <v>47</v>
      </c>
      <c r="D39" s="24" t="s">
        <v>87</v>
      </c>
      <c r="E39" s="38">
        <v>2731</v>
      </c>
    </row>
    <row r="40" spans="1:5" ht="13.5" customHeight="1" x14ac:dyDescent="0.2">
      <c r="A40" s="25"/>
      <c r="B40" s="25"/>
      <c r="C40" s="24" t="s">
        <v>52</v>
      </c>
      <c r="D40" s="24" t="s">
        <v>112</v>
      </c>
      <c r="E40" s="10">
        <v>12050</v>
      </c>
    </row>
    <row r="41" spans="1:5" ht="13.5" customHeight="1" x14ac:dyDescent="0.2">
      <c r="A41" s="25"/>
      <c r="B41" s="25"/>
      <c r="C41" s="24" t="s">
        <v>118</v>
      </c>
      <c r="D41" s="24" t="s">
        <v>90</v>
      </c>
      <c r="E41" s="10">
        <f>28380+19140+22000</f>
        <v>69520</v>
      </c>
    </row>
    <row r="42" spans="1:5" ht="13.5" customHeight="1" x14ac:dyDescent="0.2">
      <c r="A42" s="25"/>
      <c r="B42" s="25"/>
      <c r="C42" s="24" t="s">
        <v>119</v>
      </c>
      <c r="D42" s="24" t="s">
        <v>84</v>
      </c>
      <c r="E42" s="10">
        <f>28154+3600</f>
        <v>31754</v>
      </c>
    </row>
    <row r="43" spans="1:5" ht="13.5" customHeight="1" x14ac:dyDescent="0.2">
      <c r="A43" s="25"/>
      <c r="B43" s="25"/>
      <c r="C43" s="24" t="s">
        <v>35</v>
      </c>
      <c r="D43" s="24" t="s">
        <v>85</v>
      </c>
      <c r="E43" s="37">
        <v>175010</v>
      </c>
    </row>
    <row r="44" spans="1:5" ht="13.5" customHeight="1" x14ac:dyDescent="0.2">
      <c r="A44" s="25"/>
      <c r="B44" s="25"/>
      <c r="C44" s="24" t="s">
        <v>123</v>
      </c>
      <c r="D44" s="24" t="s">
        <v>124</v>
      </c>
      <c r="E44" s="10">
        <f>11000+3300</f>
        <v>14300</v>
      </c>
    </row>
    <row r="45" spans="1:5" ht="13.5" customHeight="1" x14ac:dyDescent="0.2">
      <c r="A45" s="25"/>
      <c r="B45" s="25"/>
      <c r="C45" s="24" t="s">
        <v>122</v>
      </c>
      <c r="D45" s="24" t="s">
        <v>121</v>
      </c>
      <c r="E45" s="10">
        <f>208901+36990</f>
        <v>245891</v>
      </c>
    </row>
    <row r="46" spans="1:5" ht="13.5" customHeight="1" x14ac:dyDescent="0.2">
      <c r="A46" s="25"/>
      <c r="B46" s="25"/>
      <c r="C46" s="24" t="s">
        <v>86</v>
      </c>
      <c r="D46" s="24" t="s">
        <v>110</v>
      </c>
      <c r="E46" s="10">
        <v>533244</v>
      </c>
    </row>
    <row r="47" spans="1:5" ht="13.5" customHeight="1" x14ac:dyDescent="0.2">
      <c r="A47" s="25"/>
      <c r="B47" s="25"/>
      <c r="C47" s="24"/>
      <c r="D47" s="24" t="s">
        <v>109</v>
      </c>
      <c r="E47" s="10">
        <v>490206</v>
      </c>
    </row>
    <row r="48" spans="1:5" ht="13.5" customHeight="1" x14ac:dyDescent="0.2">
      <c r="A48" s="25"/>
      <c r="B48" s="25"/>
      <c r="C48" s="24" t="s">
        <v>83</v>
      </c>
      <c r="D48" s="24" t="s">
        <v>116</v>
      </c>
      <c r="E48" s="10">
        <f>21606+331</f>
        <v>21937</v>
      </c>
    </row>
    <row r="49" spans="1:7" ht="13.5" customHeight="1" x14ac:dyDescent="0.2">
      <c r="A49" s="25"/>
      <c r="B49" s="25"/>
      <c r="C49" s="24" t="s">
        <v>53</v>
      </c>
      <c r="D49" s="24" t="s">
        <v>117</v>
      </c>
      <c r="E49" s="10">
        <f>5764+7637</f>
        <v>13401</v>
      </c>
    </row>
    <row r="50" spans="1:7" ht="13.5" customHeight="1" x14ac:dyDescent="0.2">
      <c r="A50" s="25"/>
      <c r="B50" s="25"/>
      <c r="C50" s="24" t="s">
        <v>61</v>
      </c>
      <c r="D50" s="24" t="s">
        <v>113</v>
      </c>
      <c r="E50" s="10">
        <f>13162+11539+12546</f>
        <v>37247</v>
      </c>
    </row>
    <row r="51" spans="1:7" ht="13.5" customHeight="1" x14ac:dyDescent="0.2">
      <c r="A51" s="25"/>
      <c r="B51" s="25"/>
      <c r="C51" s="24" t="s">
        <v>36</v>
      </c>
      <c r="D51" s="24" t="s">
        <v>88</v>
      </c>
      <c r="E51" s="10">
        <f>-503000+1323300</f>
        <v>820300</v>
      </c>
    </row>
    <row r="52" spans="1:7" ht="13.5" customHeight="1" x14ac:dyDescent="0.2">
      <c r="A52" s="25"/>
      <c r="B52" s="25"/>
      <c r="C52" s="24"/>
      <c r="D52" s="24" t="s">
        <v>89</v>
      </c>
      <c r="E52" s="10"/>
    </row>
    <row r="53" spans="1:7" ht="13.5" customHeight="1" x14ac:dyDescent="0.2">
      <c r="A53" s="25"/>
      <c r="B53" s="25"/>
      <c r="C53" s="25"/>
      <c r="D53" s="33" t="s">
        <v>28</v>
      </c>
      <c r="E53" s="17">
        <f>SUM(E34:E52)</f>
        <v>4536490</v>
      </c>
    </row>
    <row r="54" spans="1:7" ht="13.5" customHeight="1" x14ac:dyDescent="0.2">
      <c r="A54" s="25"/>
      <c r="B54" s="25" t="s">
        <v>55</v>
      </c>
      <c r="C54" s="25" t="s">
        <v>91</v>
      </c>
      <c r="D54" s="24" t="s">
        <v>105</v>
      </c>
      <c r="E54" s="17">
        <f>2000*(14+150+17)+1000*(0+2+2)+600*(14+152+19)</f>
        <v>477000</v>
      </c>
    </row>
    <row r="55" spans="1:7" ht="13.5" customHeight="1" x14ac:dyDescent="0.2">
      <c r="A55" s="25"/>
      <c r="B55" s="25"/>
      <c r="C55" s="25" t="s">
        <v>92</v>
      </c>
      <c r="D55" s="24" t="s">
        <v>106</v>
      </c>
      <c r="E55" s="17">
        <f>364827+100744</f>
        <v>465571</v>
      </c>
    </row>
    <row r="56" spans="1:7" ht="13.5" customHeight="1" x14ac:dyDescent="0.2">
      <c r="A56" s="25"/>
      <c r="B56" s="25"/>
      <c r="C56" s="25"/>
      <c r="D56" s="33" t="s">
        <v>56</v>
      </c>
      <c r="E56" s="17">
        <f>SUM(E54:E55)</f>
        <v>942571</v>
      </c>
    </row>
    <row r="57" spans="1:7" ht="13.5" customHeight="1" x14ac:dyDescent="0.2">
      <c r="A57" s="25"/>
      <c r="B57" s="24" t="s">
        <v>29</v>
      </c>
      <c r="C57" s="24" t="s">
        <v>93</v>
      </c>
      <c r="D57" s="24" t="s">
        <v>94</v>
      </c>
      <c r="E57" s="14">
        <f>171+171+171+371+145</f>
        <v>1029</v>
      </c>
    </row>
    <row r="58" spans="1:7" ht="13.5" customHeight="1" x14ac:dyDescent="0.2">
      <c r="A58" s="25"/>
      <c r="B58" s="24"/>
      <c r="C58" s="24" t="s">
        <v>0</v>
      </c>
      <c r="D58" s="24" t="s">
        <v>95</v>
      </c>
      <c r="E58" s="14">
        <f>123467+8200</f>
        <v>131667</v>
      </c>
    </row>
    <row r="59" spans="1:7" ht="13.5" customHeight="1" x14ac:dyDescent="0.2">
      <c r="A59" s="25"/>
      <c r="B59" s="24"/>
      <c r="C59" s="24" t="s">
        <v>96</v>
      </c>
      <c r="D59" s="24" t="s">
        <v>97</v>
      </c>
      <c r="E59" s="14">
        <f>1432+1531</f>
        <v>2963</v>
      </c>
    </row>
    <row r="60" spans="1:7" ht="13.5" customHeight="1" x14ac:dyDescent="0.2">
      <c r="A60" s="25"/>
      <c r="B60" s="24"/>
      <c r="C60" s="24" t="s">
        <v>98</v>
      </c>
      <c r="D60" s="24" t="s">
        <v>99</v>
      </c>
      <c r="E60" s="14">
        <v>373634</v>
      </c>
    </row>
    <row r="61" spans="1:7" ht="13.5" customHeight="1" x14ac:dyDescent="0.2">
      <c r="A61" s="25"/>
      <c r="B61" s="25"/>
      <c r="C61" s="25"/>
      <c r="D61" s="33" t="s">
        <v>30</v>
      </c>
      <c r="E61" s="14">
        <f>SUM(E57:E60)</f>
        <v>509293</v>
      </c>
    </row>
    <row r="62" spans="1:7" ht="13.5" customHeight="1" x14ac:dyDescent="0.2">
      <c r="A62" s="25"/>
      <c r="B62" s="24" t="s">
        <v>57</v>
      </c>
      <c r="C62" s="24" t="s">
        <v>107</v>
      </c>
      <c r="D62" s="24" t="s">
        <v>104</v>
      </c>
      <c r="E62" s="14">
        <f>1000*19</f>
        <v>19000</v>
      </c>
      <c r="G62" s="13"/>
    </row>
    <row r="63" spans="1:7" ht="13.5" customHeight="1" x14ac:dyDescent="0.2">
      <c r="A63" s="25"/>
      <c r="B63" s="24"/>
      <c r="C63" s="24" t="s">
        <v>64</v>
      </c>
      <c r="D63" s="24" t="s">
        <v>100</v>
      </c>
      <c r="E63" s="14">
        <f>5000*3</f>
        <v>15000</v>
      </c>
      <c r="G63" s="13"/>
    </row>
    <row r="64" spans="1:7" ht="13.5" customHeight="1" x14ac:dyDescent="0.2">
      <c r="A64" s="34"/>
      <c r="B64" s="34"/>
      <c r="C64" s="34"/>
      <c r="D64" s="35" t="s">
        <v>58</v>
      </c>
      <c r="E64" s="15">
        <f>SUM(E62:E63)</f>
        <v>34000</v>
      </c>
      <c r="G64" s="13"/>
    </row>
    <row r="65" spans="1:5" ht="13.5" customHeight="1" x14ac:dyDescent="0.2">
      <c r="A65" s="50" t="s">
        <v>31</v>
      </c>
      <c r="B65" s="50" t="s">
        <v>2</v>
      </c>
      <c r="C65" s="47"/>
      <c r="D65" s="47" t="s">
        <v>2</v>
      </c>
      <c r="E65" s="11">
        <f>SUM(E64,E56,E61,E53)</f>
        <v>6022354</v>
      </c>
    </row>
    <row r="66" spans="1:5" ht="13.5" customHeight="1" x14ac:dyDescent="0.2">
      <c r="A66" s="50" t="s">
        <v>32</v>
      </c>
      <c r="B66" s="50" t="s">
        <v>2</v>
      </c>
      <c r="C66" s="47"/>
      <c r="D66" s="47" t="s">
        <v>2</v>
      </c>
      <c r="E66" s="11">
        <v>0</v>
      </c>
    </row>
    <row r="67" spans="1:5" ht="13.5" customHeight="1" x14ac:dyDescent="0.2">
      <c r="A67" s="46" t="s">
        <v>33</v>
      </c>
      <c r="B67" s="46" t="s">
        <v>2</v>
      </c>
      <c r="C67" s="47"/>
      <c r="D67" s="47" t="s">
        <v>2</v>
      </c>
      <c r="E67" s="11">
        <f>SUM(E65+E66)</f>
        <v>6022354</v>
      </c>
    </row>
    <row r="68" spans="1:5" ht="13.5" customHeight="1" x14ac:dyDescent="0.2">
      <c r="A68" s="46" t="s">
        <v>34</v>
      </c>
      <c r="B68" s="46" t="s">
        <v>2</v>
      </c>
      <c r="C68" s="47"/>
      <c r="D68" s="47" t="s">
        <v>2</v>
      </c>
      <c r="E68" s="12">
        <f>E32-E67</f>
        <v>11601988</v>
      </c>
    </row>
  </sheetData>
  <mergeCells count="16">
    <mergeCell ref="A68:B68"/>
    <mergeCell ref="C68:D68"/>
    <mergeCell ref="A32:B32"/>
    <mergeCell ref="A65:B65"/>
    <mergeCell ref="C65:D65"/>
    <mergeCell ref="A66:B66"/>
    <mergeCell ref="C66:D66"/>
    <mergeCell ref="A67:B67"/>
    <mergeCell ref="C67:D67"/>
    <mergeCell ref="A31:B31"/>
    <mergeCell ref="C31:D31"/>
    <mergeCell ref="B1:D1"/>
    <mergeCell ref="A3:B3"/>
    <mergeCell ref="A22:B22"/>
    <mergeCell ref="C22:D22"/>
    <mergeCell ref="B2:D2"/>
  </mergeCells>
  <phoneticPr fontId="1"/>
  <dataValidations count="1">
    <dataValidation imeMode="on" allowBlank="1" showInputMessage="1" showErrorMessage="1" sqref="C34:D63" xr:uid="{914432F7-8A04-49DC-83B5-1DC24EA0F5CB}"/>
  </dataValidations>
  <pageMargins left="0.78740157480314965" right="0.59055118110236227" top="0.78740157480314965" bottom="0.59055118110236227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令和６年</vt:lpstr>
      <vt:lpstr>令和６年!Print_Area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shibata</dc:creator>
  <cp:lastModifiedBy>伊万里市シルバー人材センター</cp:lastModifiedBy>
  <cp:lastPrinted>2025-04-22T01:30:09Z</cp:lastPrinted>
  <dcterms:created xsi:type="dcterms:W3CDTF">2012-04-17T02:36:56Z</dcterms:created>
  <dcterms:modified xsi:type="dcterms:W3CDTF">2025-04-22T01:30:11Z</dcterms:modified>
</cp:coreProperties>
</file>